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<sst xmlns="http://schemas.openxmlformats.org/spreadsheetml/2006/main" count="2857" uniqueCount="2078">
  <si>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</si>
  <si>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</si>
  <si>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</si>
  <si>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</si>
  <si>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</si>
  <si>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</si>
  <si>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</si>
  <si>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</si>
  <si>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</si>
  <si>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</si>
  <si>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</si>
  <si>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</si>
  <si>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</si>
  <si>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</si>
  <si>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</si>
  <si>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</si>
  <si>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</si>
  <si>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</si>
  <si>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</si>
  <si>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</si>
  <si>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</si>
  <si>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</si>
  <si>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</si>
  <si>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</si>
  <si>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</si>
  <si>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</si>
  <si>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</si>
  <si>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</si>
  <si>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</si>
  <si>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</si>
  <si>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</si>
  <si>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</si>
  <si>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</si>
  <si>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</si>
  <si>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</si>
  <si>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</si>
  <si>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</si>
  <si>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</si>
  <si>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</si>
  <si>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</si>
  <si>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</si>
  <si>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</si>
  <si>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</si>
  <si>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</si>
  <si>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</si>
  <si>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</si>
  <si>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</si>
  <si>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</si>
  <si>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</si>
  <si>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</si>
  <si>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</si>
  <si>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</si>
  <si>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</si>
  <si>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</si>
  <si>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</si>
  <si>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</si>
  <si>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</si>
  <si>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</si>
  <si>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</si>
  <si>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</si>
  <si>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</si>
  <si>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</si>
  <si>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</si>
  <si>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</si>
  <si>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</si>
  <si>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</si>
  <si>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</si>
  <si>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</si>
  <si>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</si>
  <si>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</si>
  <si>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</si>
  <si>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</si>
  <si>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</si>
  <si>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</si>
  <si>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</si>
  <si>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</si>
  <si>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</si>
  <si>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</si>
  <si>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</si>
  <si>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</si>
  <si>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</si>
  <si>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</si>
  <si>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</si>
  <si>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</si>
  <si>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</si>
  <si>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</si>
  <si>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</si>
  <si>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</si>
  <si>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</si>
  <si>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</si>
  <si>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</si>
  <si>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</si>
  <si>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</si>
  <si>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</si>
  <si>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</si>
  <si>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</si>
  <si>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</si>
  <si>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</si>
  <si>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</si>
  <si>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</si>
  <si>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</si>
  <si>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</si>
  <si>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</si>
  <si>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</si>
  <si>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</si>
  <si>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</si>
  <si>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</si>
  <si>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</si>
  <si>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</si>
  <si>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</si>
  <si>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</si>
  <si>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</si>
  <si>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</si>
  <si>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</si>
  <si>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</si>
  <si>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</si>
  <si>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</si>
  <si>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</si>
  <si>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</si>
  <si>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</si>
  <si>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</si>
  <si>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</si>
  <si>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</si>
  <si>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</si>
  <si>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</si>
  <si>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</si>
  <si>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</si>
  <si>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</si>
  <si>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</si>
  <si>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</si>
  <si>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</si>
  <si>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</si>
  <si>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</si>
  <si>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</si>
  <si>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</si>
  <si>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</si>
  <si>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</si>
  <si>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</si>
  <si>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</si>
  <si>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</si>
  <si>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</si>
  <si>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</si>
  <si>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</si>
  <si>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</si>
  <si>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</si>
  <si>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</si>
  <si>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</si>
  <si>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</si>
  <si>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</si>
  <si>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</si>
  <si>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</si>
  <si>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</si>
  <si>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</si>
  <si>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</si>
  <si>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</si>
  <si>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</si>
  <si>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</si>
  <si>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</si>
  <si>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</si>
  <si>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</si>
  <si>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</si>
  <si>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</si>
  <si>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</si>
  <si>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</si>
  <si>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</si>
  <si>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</si>
  <si>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</si>
  <si>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</si>
  <si>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</si>
  <si>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</si>
  <si>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</si>
  <si>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</si>
  <si>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</si>
  <si>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</si>
  <si>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</si>
  <si>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</si>
  <si>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</si>
  <si>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</si>
  <si>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</si>
  <si>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</si>
  <si>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</si>
  <si>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</si>
  <si>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</si>
  <si>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</si>
  <si>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</si>
  <si>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</si>
  <si>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</si>
  <si>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</si>
  <si>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</si>
  <si>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</si>
  <si>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</si>
  <si>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</si>
  <si>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</si>
  <si>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</si>
  <si>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</si>
  <si>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</si>
  <si>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</si>
  <si>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</si>
  <si>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</si>
  <si>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</si>
  <si>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</si>
  <si>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</si>
  <si>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</si>
  <si>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</si>
  <si>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</si>
  <si>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</si>
  <si>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</si>
  <si>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</si>
  <si>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</si>
  <si>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</si>
  <si>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</si>
  <si>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</si>
  <si>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</si>
  <si>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</si>
  <si>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</si>
  <si>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</si>
  <si>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</si>
  <si>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</si>
  <si>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</si>
  <si>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</si>
  <si>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</si>
  <si>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</si>
  <si>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</si>
  <si>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</si>
  <si>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</si>
  <si>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</si>
  <si>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</si>
  <si>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</si>
  <si>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</si>
  <si>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</si>
  <si>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</si>
  <si>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</si>
  <si>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</si>
  <si>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</si>
  <si>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</si>
  <si>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</si>
  <si>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</si>
  <si>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</si>
  <si>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</si>
  <si>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</si>
  <si>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</si>
  <si>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</si>
  <si>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</si>
  <si>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</si>
  <si>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</si>
  <si>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</si>
  <si>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</si>
  <si>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</si>
  <si>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</si>
  <si>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</si>
  <si>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</si>
  <si>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</si>
  <si>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</si>
  <si>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</si>
  <si>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</si>
  <si>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</si>
  <si>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</si>
  <si>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</si>
  <si>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</si>
  <si>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</si>
  <si>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</si>
  <si>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</si>
  <si>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</si>
  <si>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</si>
  <si>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</si>
  <si>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</si>
  <si>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</si>
  <si>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</si>
  <si>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</si>
  <si>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</si>
  <si>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</si>
  <si>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</si>
  <si>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</si>
  <si>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</si>
  <si>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</si>
  <si>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</si>
  <si>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</si>
  <si>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</si>
  <si>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</si>
  <si>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</si>
  <si>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</si>
  <si>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</si>
  <si>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</si>
  <si>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</si>
  <si>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</si>
  <si>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</si>
  <si>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</si>
  <si>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</si>
  <si>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</si>
  <si>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</si>
  <si>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</si>
  <si>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</si>
  <si>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</si>
  <si>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</si>
  <si>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</si>
  <si>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</si>
  <si>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</si>
  <si>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</si>
  <si>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</si>
  <si>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</si>
  <si>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</si>
  <si>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</si>
  <si>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</si>
  <si>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</si>
  <si>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</si>
  <si>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</si>
  <si>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</si>
  <si>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</si>
  <si>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</si>
  <si>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</si>
  <si>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</si>
  <si>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</si>
  <si>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</si>
  <si>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</si>
  <si>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</si>
  <si>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</si>
  <si>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</si>
  <si>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</si>
  <si>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</si>
  <si>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</si>
  <si>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</si>
  <si>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</si>
  <si>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</si>
  <si>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</si>
  <si>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</si>
  <si>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</si>
  <si>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</si>
  <si>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</si>
  <si>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</si>
  <si>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</si>
  <si>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</si>
  <si>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</si>
  <si>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</si>
  <si>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</si>
  <si>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</si>
  <si>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</si>
  <si>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</si>
  <si>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</si>
  <si>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</si>
  <si>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</si>
  <si>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</si>
  <si>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</si>
  <si>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</si>
  <si>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</si>
  <si>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</si>
  <si>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</si>
  <si>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</si>
  <si>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</si>
  <si>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</si>
  <si>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</si>
  <si>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</si>
  <si>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</si>
  <si>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</si>
  <si>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</si>
  <si>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</si>
  <si>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</si>
  <si>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</si>
  <si>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</si>
  <si>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</si>
  <si>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</si>
  <si>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</si>
  <si>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</si>
  <si>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</si>
  <si>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</si>
  <si>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</si>
  <si>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</si>
  <si>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</si>
  <si>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</si>
  <si>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</si>
  <si>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</si>
  <si>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</si>
  <si>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</si>
  <si>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</si>
  <si>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</si>
  <si>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</si>
  <si>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</si>
  <si>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</si>
  <si>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</si>
  <si>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</si>
  <si>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</si>
  <si>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</si>
  <si>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</si>
  <si>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</si>
  <si>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</si>
  <si>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</si>
  <si>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</si>
  <si>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</si>
  <si>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</si>
  <si>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</si>
  <si>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</si>
  <si>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</si>
  <si>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</si>
  <si>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</si>
  <si>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</si>
  <si>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</si>
  <si>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</si>
  <si>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</si>
  <si>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</si>
  <si>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</si>
  <si>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</si>
  <si>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</si>
  <si>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</si>
  <si>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</si>
  <si>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</si>
  <si>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</si>
  <si>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</si>
  <si>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</si>
  <si>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</si>
  <si>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</si>
  <si>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</si>
  <si>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</si>
  <si>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</si>
  <si>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</si>
  <si>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</si>
  <si>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</si>
  <si>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</si>
  <si>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</si>
  <si>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</si>
  <si>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</si>
  <si>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</si>
  <si>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</si>
  <si>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</si>
  <si>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</si>
  <si>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</si>
  <si>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</si>
  <si>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</si>
  <si>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</si>
  <si>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</si>
  <si>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</si>
  <si>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</si>
  <si>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</si>
  <si>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</si>
  <si>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</si>
  <si>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</si>
  <si>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</si>
  <si>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</si>
  <si>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</si>
  <si>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</si>
  <si>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</si>
  <si>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</si>
  <si>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</si>
  <si>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</si>
  <si>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</si>
  <si>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</si>
  <si>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</si>
  <si>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</si>
  <si>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</si>
  <si>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</si>
  <si>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</si>
  <si>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</si>
  <si>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</si>
  <si>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</si>
  <si>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</si>
  <si>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</si>
  <si>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</si>
  <si>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</si>
  <si>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</si>
  <si>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</si>
  <si>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</si>
  <si>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</si>
  <si>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</si>
  <si>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</si>
  <si>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</si>
  <si>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</si>
  <si>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</si>
  <si>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</si>
  <si>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</si>
  <si>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</si>
  <si>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</si>
  <si>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</si>
  <si>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</si>
  <si>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</si>
  <si>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</si>
  <si>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</si>
  <si>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</si>
  <si>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</si>
  <si>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</si>
  <si>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</si>
  <si>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</si>
  <si>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</si>
  <si>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</si>
  <si>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</si>
  <si>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</si>
  <si>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</si>
  <si>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</si>
  <si>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</si>
  <si>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</si>
  <si>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</si>
  <si>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</si>
  <si>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</si>
  <si>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</si>
  <si>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</si>
  <si>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</si>
  <si>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</si>
  <si>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</si>
  <si>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</si>
  <si>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</si>
  <si>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</si>
  <si>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</si>
  <si>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</si>
  <si>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</si>
  <si>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</si>
  <si>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</si>
  <si>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</si>
  <si>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</si>
  <si>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</si>
  <si>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</si>
  <si>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</si>
  <si>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</si>
  <si>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</si>
  <si>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</si>
  <si>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</si>
  <si>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</si>
  <si>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</si>
  <si>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</si>
  <si>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</si>
  <si>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</si>
  <si>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</si>
  <si>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</si>
  <si>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</si>
  <si>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</si>
  <si>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</si>
  <si>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</si>
  <si>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</si>
  <si>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</si>
  <si>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</si>
  <si>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</si>
  <si>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</si>
  <si>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</si>
  <si>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</si>
  <si>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</si>
  <si>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</si>
  <si>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</si>
  <si>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</si>
  <si>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</si>
  <si>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</si>
  <si>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</si>
  <si>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</si>
  <si>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</si>
  <si>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</si>
  <si>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</si>
  <si>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</si>
  <si>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</si>
  <si>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</si>
  <si>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</si>
  <si>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</si>
  <si>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</si>
  <si>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</si>
  <si>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</si>
  <si>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</si>
  <si>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</si>
  <si>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</si>
  <si>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</si>
  <si>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</si>
  <si>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</si>
  <si>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</si>
  <si>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</si>
  <si>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</si>
  <si>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</si>
  <si>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</si>
  <si>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</si>
  <si>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</si>
  <si>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</si>
  <si>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</si>
  <si>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</si>
  <si>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</si>
  <si>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</si>
  <si>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</si>
  <si>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</si>
  <si>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</si>
  <si>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</si>
  <si>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</si>
  <si>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</si>
  <si>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</si>
  <si>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</si>
  <si>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</si>
  <si>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</si>
  <si>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</si>
  <si>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</si>
  <si>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</si>
  <si>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</si>
  <si>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</si>
  <si>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</si>
  <si>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</si>
  <si>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</si>
  <si>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</si>
  <si>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</si>
  <si>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</si>
  <si>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</si>
  <si>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</si>
  <si>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</si>
  <si>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</si>
  <si>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</si>
  <si>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</si>
  <si>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</si>
  <si>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</si>
  <si>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</si>
  <si>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</si>
  <si>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</si>
  <si>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</si>
  <si>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</si>
  <si>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</si>
  <si>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</si>
  <si>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</si>
  <si>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</si>
  <si>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</si>
  <si>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</si>
  <si>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</si>
  <si>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</si>
  <si>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</si>
  <si>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</si>
  <si>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</si>
  <si>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</si>
  <si>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</si>
  <si>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</si>
  <si>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</si>
  <si>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</si>
  <si>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</si>
  <si>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</si>
  <si>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</si>
  <si>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</si>
  <si>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</si>
  <si>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</si>
  <si>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</si>
  <si>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</si>
  <si>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</si>
  <si>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</si>
  <si>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</si>
  <si>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</si>
  <si>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</si>
  <si>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</si>
  <si>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</si>
  <si>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</si>
  <si>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</si>
  <si>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</si>
  <si>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</si>
  <si>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</si>
  <si>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</si>
  <si>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</si>
  <si>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</si>
  <si>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</si>
  <si>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</si>
  <si>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</si>
  <si>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</si>
  <si>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</si>
  <si>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</si>
  <si>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</si>
  <si>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</si>
  <si>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</si>
  <si>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</si>
  <si>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</si>
  <si>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</si>
  <si>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</si>
  <si>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</si>
  <si>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</si>
  <si>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</si>
  <si>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</si>
  <si>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</si>
  <si>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</si>
  <si>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</si>
  <si>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</si>
  <si>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</si>
  <si>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</si>
  <si>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</si>
  <si>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</si>
  <si>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</si>
  <si>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</si>
  <si>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</si>
  <si>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</si>
  <si>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</si>
  <si>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</si>
  <si>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</si>
  <si>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</si>
  <si>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</si>
  <si>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</si>
  <si>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</si>
  <si>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</si>
  <si>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</si>
  <si>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</si>
  <si>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</si>
  <si>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</si>
  <si>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</si>
  <si>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</si>
  <si>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</si>
  <si>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</si>
  <si>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</si>
  <si>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</si>
  <si>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</si>
  <si>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</si>
  <si>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</si>
  <si>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</si>
  <si>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</si>
  <si>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</si>
  <si>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</si>
  <si>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</si>
  <si>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</si>
  <si>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</si>
  <si>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</si>
  <si>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</si>
  <si>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</si>
  <si>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</si>
  <si>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</si>
  <si>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</si>
  <si>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</si>
  <si>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</si>
  <si>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</si>
  <si>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</si>
  <si>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</si>
  <si>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</si>
  <si>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</si>
  <si>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</si>
  <si>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</si>
  <si>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</si>
  <si>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</si>
  <si>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</si>
  <si>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</si>
  <si>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</si>
  <si>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</si>
  <si>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</si>
  <si>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</si>
  <si>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</si>
  <si>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</si>
  <si>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</si>
  <si>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</si>
  <si>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</si>
  <si>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</si>
  <si>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</si>
  <si>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</si>
  <si>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</si>
  <si>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</si>
  <si>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</si>
  <si>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</si>
  <si>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</si>
  <si>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</si>
  <si>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</si>
  <si>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</si>
  <si>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</si>
  <si>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</si>
  <si>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</si>
  <si>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</si>
  <si>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</si>
  <si>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</si>
  <si>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</si>
  <si>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</si>
  <si>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</si>
  <si>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</si>
  <si>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</si>
  <si>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</si>
  <si>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</si>
  <si>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</si>
  <si>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</si>
  <si>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</si>
  <si>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</si>
  <si>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</si>
  <si>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</si>
  <si>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</si>
  <si>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</si>
  <si>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</si>
  <si>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</si>
  <si>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</si>
  <si>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</si>
  <si>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</si>
  <si>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</si>
  <si>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</si>
  <si>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</si>
  <si>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</si>
  <si>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</si>
  <si>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</si>
  <si>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</si>
  <si>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</si>
  <si>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</si>
  <si>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</si>
  <si>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</si>
  <si>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</si>
  <si>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</si>
  <si>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</si>
  <si>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</si>
  <si>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</si>
  <si>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</si>
  <si>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</si>
  <si>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</si>
  <si>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</si>
  <si>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</si>
  <si>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</si>
  <si>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</si>
  <si>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</si>
  <si>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</si>
  <si>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</si>
  <si>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</si>
  <si>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</si>
  <si>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</si>
  <si>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</si>
  <si>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</si>
  <si>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</si>
  <si>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</si>
  <si>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</si>
  <si>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</si>
  <si>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</si>
  <si>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</si>
  <si>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</si>
  <si>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</si>
  <si>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</si>
  <si>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</si>
  <si>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</si>
  <si>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</si>
  <si>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</si>
  <si>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</si>
  <si>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</si>
  <si>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</si>
  <si>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</si>
  <si>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</si>
  <si>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</si>
  <si>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</si>
  <si>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</si>
  <si>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</si>
  <si>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</si>
  <si>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</si>
  <si>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</si>
  <si>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</si>
  <si>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</si>
  <si>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</si>
  <si>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</si>
  <si>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</si>
  <si>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</si>
  <si>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</si>
  <si>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</si>
  <si>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</si>
  <si>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</si>
  <si>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</si>
  <si>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</si>
  <si>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</si>
  <si>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</si>
  <si>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</si>
  <si>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</si>
  <si>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</si>
  <si>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</si>
  <si>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</si>
  <si>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</si>
  <si>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</si>
  <si>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</si>
  <si>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</si>
  <si>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</si>
  <si>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</si>
  <si>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</si>
  <si>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</si>
  <si>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</si>
  <si>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</si>
  <si>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</si>
  <si>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</si>
  <si>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</si>
  <si>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</si>
  <si>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</si>
  <si>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</si>
  <si>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</si>
  <si>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</si>
  <si>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</si>
  <si>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</si>
  <si>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</si>
  <si>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</si>
  <si>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</si>
  <si>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</si>
  <si>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</si>
  <si>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</si>
  <si>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</si>
  <si>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</si>
  <si>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</si>
  <si>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</si>
  <si>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</si>
  <si>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</si>
  <si>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</si>
  <si>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</si>
  <si>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</si>
  <si>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</si>
  <si>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</si>
  <si>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</si>
  <si>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</si>
  <si>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</si>
  <si>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</si>
  <si>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</si>
  <si>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</si>
  <si>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</si>
  <si>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</si>
  <si>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</si>
  <si>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</si>
  <si>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</si>
  <si>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</si>
  <si>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</si>
  <si>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</si>
  <si>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</si>
  <si>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</si>
  <si>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</si>
  <si>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</si>
  <si>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</si>
  <si>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</si>
  <si>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</si>
  <si>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</si>
  <si>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</si>
  <si>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</si>
  <si>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</si>
  <si>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</si>
  <si>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</si>
  <si>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</si>
  <si>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</si>
  <si>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</si>
  <si>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</si>
  <si>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</si>
  <si>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</si>
  <si>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</si>
  <si>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</si>
  <si>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</si>
  <si>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</si>
  <si>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</si>
  <si>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</si>
  <si>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</si>
  <si>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</si>
  <si>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</si>
  <si>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</si>
  <si>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</si>
  <si>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</si>
  <si>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</si>
  <si>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</si>
  <si>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</si>
  <si>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</si>
  <si>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</si>
  <si>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</si>
  <si>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</si>
  <si>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</si>
  <si>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</si>
  <si>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</si>
  <si>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</si>
  <si>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</si>
  <si>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</si>
  <si>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</si>
  <si>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</si>
  <si>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</si>
  <si>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</si>
  <si>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</si>
  <si>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</si>
  <si>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</si>
  <si>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</si>
  <si>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</si>
  <si>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</si>
  <si>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</si>
  <si>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</si>
  <si>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</si>
  <si>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</si>
  <si>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</si>
  <si>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</si>
  <si>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</si>
  <si>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</si>
  <si>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</si>
  <si>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</si>
  <si>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</si>
  <si>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</si>
  <si>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</si>
  <si>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</si>
  <si>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</si>
  <si>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</si>
  <si>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</si>
  <si>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</si>
  <si>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</si>
  <si>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</si>
  <si>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</si>
  <si>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</si>
  <si>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</si>
  <si>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</si>
  <si>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</si>
  <si>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</si>
  <si>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</si>
  <si>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</si>
  <si>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</si>
  <si>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</si>
  <si>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</si>
  <si>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</si>
  <si>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</si>
  <si>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</si>
  <si>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</si>
  <si>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</si>
  <si>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</si>
  <si>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</si>
  <si>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</si>
  <si>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</si>
  <si>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</si>
  <si>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</si>
  <si>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</si>
  <si>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</si>
  <si>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</si>
  <si>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</si>
  <si>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</si>
  <si>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</si>
  <si>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</si>
  <si>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</si>
  <si>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</si>
  <si>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</si>
  <si>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</si>
  <si>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</si>
  <si>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</si>
  <si>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</si>
  <si>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</si>
  <si>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</si>
  <si>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</si>
  <si>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</si>
  <si>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</si>
  <si>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</si>
  <si>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</si>
  <si>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</si>
  <si>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</si>
  <si>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</si>
  <si>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</si>
  <si>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</si>
  <si>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</si>
  <si>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</si>
  <si>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</si>
  <si>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</si>
  <si>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</si>
  <si>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</si>
  <si>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</si>
  <si>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</si>
  <si>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</si>
  <si>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</si>
  <si>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</si>
  <si>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</si>
  <si>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</si>
  <si>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</si>
  <si>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</si>
  <si>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</si>
  <si>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</si>
  <si>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</si>
  <si>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</si>
  <si>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</si>
  <si>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</si>
  <si>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</si>
  <si>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</si>
  <si>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</si>
  <si>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</si>
  <si>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</si>
  <si>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</si>
  <si>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</si>
  <si>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</si>
  <si>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</si>
  <si>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</si>
  <si>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</si>
  <si>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</si>
  <si>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</si>
  <si>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</si>
  <si>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</si>
  <si>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</si>
  <si>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</si>
  <si>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</si>
  <si>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</si>
  <si>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</si>
  <si>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</si>
  <si>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</si>
  <si>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</si>
  <si>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</si>
  <si>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</si>
  <si>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</si>
  <si>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</si>
  <si>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</si>
  <si>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</si>
  <si>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</si>
  <si>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</si>
  <si>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</si>
  <si>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</si>
  <si>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</si>
  <si>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</si>
  <si>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</si>
  <si>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</si>
  <si>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</si>
  <si>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</si>
  <si>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</si>
  <si>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</si>
  <si>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</si>
  <si>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</si>
  <si>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</si>
  <si>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</si>
  <si>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</si>
  <si>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</si>
  <si>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</si>
  <si>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</si>
  <si>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</si>
  <si>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</si>
  <si>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</si>
  <si>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</si>
  <si>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</si>
  <si>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</si>
  <si>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</si>
  <si>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</si>
  <si>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</si>
  <si>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</si>
  <si>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</si>
  <si>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</si>
  <si>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</si>
  <si>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</si>
  <si>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</si>
  <si>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</si>
  <si>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</si>
  <si>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</si>
  <si>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</si>
  <si>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</si>
  <si>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</si>
  <si>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</si>
  <si>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</si>
  <si>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</si>
  <si>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</si>
  <si>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</si>
  <si>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</si>
  <si>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</si>
  <si>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</si>
  <si>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</si>
  <si>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</si>
  <si>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</si>
  <si>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</si>
  <si>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</si>
  <si>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</si>
  <si>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</si>
  <si>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</si>
  <si>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</si>
  <si>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</si>
  <si>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</si>
  <si>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</si>
  <si>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</si>
  <si>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</si>
  <si>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</si>
  <si>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</si>
  <si>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</si>
  <si>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</si>
  <si>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</si>
  <si>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</si>
  <si>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</si>
  <si>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</si>
  <si>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</si>
  <si>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</si>
  <si>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</si>
  <si>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</si>
  <si>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</si>
  <si>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</si>
  <si>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</si>
  <si>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</si>
  <si>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</si>
  <si>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</si>
  <si>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</si>
  <si>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</si>
  <si>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</si>
  <si>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</si>
  <si>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</si>
  <si>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</si>
  <si>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</si>
  <si>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</si>
  <si>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</si>
  <si>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</si>
  <si>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</si>
  <si>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</si>
  <si>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</si>
  <si>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</si>
  <si>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</si>
  <si>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</si>
  <si>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</si>
  <si>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</si>
  <si>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</si>
  <si>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</si>
  <si>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</si>
  <si>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</si>
  <si>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</si>
  <si>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</si>
  <si>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</si>
  <si>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</si>
  <si>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</si>
  <si>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</si>
  <si>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</si>
  <si>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</si>
  <si>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</si>
  <si>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</si>
  <si>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</si>
  <si>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</si>
  <si>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</si>
  <si>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</si>
  <si>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</si>
  <si>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</si>
  <si>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</si>
  <si>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</si>
  <si>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</si>
  <si>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</si>
  <si>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</si>
  <si>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</si>
  <si>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</si>
  <si>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</si>
  <si>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</si>
  <si>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</si>
  <si>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</si>
  <si>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</si>
  <si>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</si>
  <si>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</si>
  <si>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</si>
  <si>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</si>
  <si>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</si>
  <si>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</si>
  <si>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</si>
  <si>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</si>
  <si>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</si>
  <si>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</si>
  <si>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</si>
  <si>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</si>
  <si>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</si>
  <si>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</si>
  <si>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</si>
  <si>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</si>
  <si>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</si>
  <si>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</si>
  <si>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</si>
  <si>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</si>
  <si>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</si>
  <si>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</si>
  <si>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</si>
  <si>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</si>
  <si>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</si>
  <si>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</si>
  <si>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</si>
  <si>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</si>
  <si>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</si>
  <si>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</si>
  <si>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</si>
  <si>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</si>
  <si>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</si>
  <si>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</si>
  <si>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</si>
  <si>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</si>
  <si>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</si>
  <si>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</si>
  <si>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</si>
  <si>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</si>
  <si>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</si>
  <si>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</si>
  <si>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</si>
  <si>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</si>
  <si>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</si>
  <si>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</si>
  <si>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</si>
  <si>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</si>
  <si>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</si>
  <si>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</si>
  <si>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</si>
  <si>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</si>
  <si>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</si>
  <si>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</si>
  <si>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</si>
  <si>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</si>
  <si>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</si>
  <si>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</si>
  <si>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</si>
  <si>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</si>
  <si>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</si>
  <si>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</si>
  <si>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</si>
  <si>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</si>
  <si>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</si>
  <si>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</si>
  <si>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</si>
  <si>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</si>
  <si>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</si>
  <si>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</si>
  <si>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</si>
  <si>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</si>
  <si>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</si>
  <si>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</si>
  <si>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</si>
  <si>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</si>
  <si>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</si>
  <si>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</si>
  <si>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</si>
  <si>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</si>
  <si>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</si>
  <si>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</si>
  <si>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</si>
  <si>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</si>
  <si>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</si>
  <si>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</si>
  <si>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</si>
  <si>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</si>
  <si>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</si>
  <si>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</si>
  <si>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</si>
  <si>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</si>
  <si>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</si>
  <si>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</si>
  <si>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</si>
  <si>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</si>
  <si>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</si>
  <si>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</si>
  <si>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</si>
  <si>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</si>
  <si>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</si>
  <si>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</si>
  <si>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</si>
  <si>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</si>
  <si>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</si>
  <si>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</si>
  <si>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</si>
  <si>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</si>
  <si>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</si>
  <si>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</si>
  <si>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</si>
  <si>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</si>
  <si>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</si>
  <si>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</si>
  <si>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</si>
  <si>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</si>
  <si>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</si>
  <si>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</si>
  <si>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</si>
  <si>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</si>
  <si>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</si>
  <si>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</si>
  <si>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</si>
  <si>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</si>
  <si>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</si>
  <si>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</si>
  <si>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</si>
  <si>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</si>
  <si>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</si>
  <si>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</si>
  <si>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</si>
  <si>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</si>
  <si>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</si>
  <si>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</si>
  <si>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</si>
  <si>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</si>
  <si>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</si>
  <si>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</si>
  <si>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</si>
  <si>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</si>
  <si>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</si>
  <si>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</si>
  <si>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</si>
  <si>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</si>
  <si>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</si>
  <si>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</si>
  <si>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</si>
  <si>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</si>
  <si>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</si>
  <si>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</si>
  <si>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</si>
  <si>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</si>
  <si>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</si>
  <si>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</si>
  <si>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</si>
  <si>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</si>
  <si>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</si>
  <si>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</si>
  <si>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</si>
  <si>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</si>
  <si>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</si>
  <si>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</si>
  <si>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</si>
  <si>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</si>
  <si>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</si>
  <si>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</si>
  <si>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</si>
  <si>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</si>
  <si>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</si>
  <si>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</si>
  <si>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</si>
  <si>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</si>
  <si>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</si>
  <si>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</si>
  <si>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</si>
  <si>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</si>
  <si>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</si>
  <si>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</si>
  <si>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</si>
  <si>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</si>
  <si>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</si>
  <si>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</si>
  <si>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</si>
  <si>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</si>
  <si>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</si>
  <si>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</si>
  <si>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</si>
  <si>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</si>
  <si>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</si>
  <si>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</si>
  <si>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</si>
  <si>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</si>
  <si>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</si>
  <si>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</si>
  <si>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</si>
  <si>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</si>
  <si>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</si>
  <si>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</si>
  <si>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</si>
  <si>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</si>
  <si>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</si>
  <si>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</si>
  <si>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</si>
  <si>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</si>
  <si>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</si>
  <si>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</si>
  <si>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</si>
  <si>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</si>
  <si>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</si>
  <si>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</si>
  <si>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</si>
  <si>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</si>
  <si>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</si>
  <si>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</si>
  <si>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</si>
  <si>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</si>
  <si>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</si>
  <si>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</si>
  <si>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</si>
  <si>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</si>
  <si>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</si>
  <si>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</si>
  <si>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</si>
  <si>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</si>
  <si>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</si>
  <si>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</si>
  <si>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</si>
  <si>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</si>
  <si>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</si>
  <si>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</si>
  <si>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</si>
  <si>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</si>
  <si>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</si>
  <si>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</si>
  <si>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</si>
  <si>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</si>
  <si>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</si>
  <si>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</si>
  <si>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</si>
  <si>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</si>
  <si>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</si>
  <si>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</si>
  <si>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</si>
  <si>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</si>
  <si>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</si>
  <si>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</si>
  <si>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</si>
  <si>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</si>
  <si>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</si>
  <si>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</si>
  <si>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</si>
  <si>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</si>
  <si>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</si>
  <si>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</si>
  <si>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</si>
  <si>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</si>
  <si>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</si>
  <si>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</si>
  <si>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</si>
  <si>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</si>
  <si>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</si>
  <si>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</si>
  <si>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</si>
  <si>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</si>
  <si>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</si>
  <si>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</si>
  <si>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</si>
  <si>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</si>
  <si>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</si>
  <si>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</si>
  <si>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</si>
  <si>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</si>
  <si>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</si>
  <si>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</si>
  <si>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</si>
  <si>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</si>
  <si>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</si>
  <si>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</si>
  <si>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</si>
  <si>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</si>
  <si>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</si>
  <si>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</si>
  <si>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</si>
  <si>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</si>
  <si>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</si>
  <si>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</si>
  <si>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</si>
  <si>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</si>
  <si>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</si>
  <si>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</si>
  <si>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</si>
  <si>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</si>
  <si>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</si>
  <si>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</si>
  <si>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</si>
  <si>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</si>
  <si>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</si>
  <si>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</si>
  <si>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</si>
  <si>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</si>
  <si>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</si>
  <si>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</si>
  <si>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</si>
  <si>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</si>
  <si>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</si>
  <si>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</si>
  <si>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</si>
  <si>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</si>
  <si>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</si>
  <si>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</si>
  <si>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</si>
  <si>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</si>
  <si>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</si>
  <si>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</si>
  <si>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</si>
  <si>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</si>
  <si>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</si>
  <si>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</si>
  <si>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</si>
  <si>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</si>
  <si>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</si>
  <si>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</si>
  <si>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</si>
  <si>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</si>
  <si>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</si>
  <si>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</si>
  <si>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</si>
  <si>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</si>
  <si>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</si>
  <si>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</si>
  <si>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</si>
  <si>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</si>
  <si>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</si>
  <si>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</si>
  <si>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</si>
  <si>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</si>
  <si>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</si>
  <si>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</si>
  <si>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</si>
  <si>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</si>
  <si>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</si>
  <si>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</si>
  <si>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</si>
  <si>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</si>
  <si>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</si>
  <si>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</si>
  <si>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</si>
  <si>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</si>
  <si>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</si>
  <si>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</si>
  <si>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</si>
  <si>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</si>
  <si>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</si>
  <si>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</si>
  <si>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</si>
  <si>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</si>
  <si>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</si>
  <si>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</si>
  <si>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</si>
  <si>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</si>
  <si>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</si>
  <si>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</si>
  <si>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</si>
  <si>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</si>
  <si>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</si>
  <si>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</si>
  <si>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</si>
  <si>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</si>
  <si>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</si>
  <si>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</si>
  <si>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</si>
  <si>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</si>
  <si>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</si>
  <si>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</si>
  <si>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</si>
  <si>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</si>
  <si>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</si>
  <si>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</si>
  <si>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</si>
  <si>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</si>
  <si>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</si>
  <si>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</si>
  <si>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</si>
  <si>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</si>
  <si>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</si>
  <si>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</si>
  <si>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</si>
  <si>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</si>
  <si>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</si>
  <si>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</si>
  <si>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</si>
  <si>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</si>
  <si>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</si>
  <si>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</si>
  <si>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</si>
  <si>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</si>
  <si>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</si>
  <si>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</si>
  <si>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</si>
  <si>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</si>
  <si>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</si>
  <si>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</si>
  <si>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</si>
  <si>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</si>
  <si>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</si>
  <si>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</si>
  <si>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</si>
  <si>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</si>
  <si>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</si>
  <si>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</si>
  <si>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</si>
  <si>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</si>
  <si>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</si>
  <si>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</si>
  <si>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</si>
  <si>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</si>
  <si>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</si>
  <si>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</si>
  <si>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</si>
  <si>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</si>
  <si>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</si>
  <si>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</si>
  <si>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</si>
  <si>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</si>
  <si>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</si>
  <si>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</si>
  <si>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</si>
  <si>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</si>
  <si>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</si>
  <si>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</si>
  <si>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</si>
  <si>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</si>
  <si>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</si>
  <si>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</si>
  <si>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</si>
  <si>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</si>
  <si>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</si>
  <si>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</si>
  <si>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</si>
  <si>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</si>
  <si>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</si>
  <si>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</si>
  <si>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</si>
  <si>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</si>
  <si>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</si>
  <si>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</si>
  <si>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</si>
  <si>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</si>
  <si>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</si>
  <si>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</si>
  <si>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</si>
  <si>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</si>
  <si>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</si>
  <si>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</si>
  <si>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</si>
  <si>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</si>
  <si>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</si>
  <si>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</si>
  <si>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</si>
  <si>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</si>
  <si>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</si>
  <si>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</si>
  <si>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</si>
  <si>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</si>
  <si>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</si>
  <si>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</si>
  <si>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</si>
  <si>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</si>
  <si>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</si>
  <si>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</si>
  <si>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</si>
  <si>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</si>
  <si>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</si>
  <si>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</si>
  <si>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</si>
  <si>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</si>
  <si>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</si>
  <si>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</si>
  <si>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</si>
  <si>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</si>
  <si>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</si>
  <si>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</si>
  <si>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</si>
  <si>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</si>
  <si>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</si>
  <si>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</si>
  <si>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</si>
  <si>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</si>
  <si>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</si>
  <si>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</si>
  <si>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</si>
  <si>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</si>
  <si>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</si>
  <si>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</si>
  <si>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</si>
  <si>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</si>
  <si>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</si>
  <si>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</si>
  <si>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</si>
  <si>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</si>
  <si>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</si>
  <si>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</si>
  <si>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</si>
  <si>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</si>
  <si>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</si>
  <si>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</si>
  <si>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</si>
  <si>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</si>
  <si>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</si>
  <si>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</si>
  <si>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</si>
  <si>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</si>
  <si>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</si>
  <si>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</si>
  <si>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</si>
  <si>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</si>
  <si>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</si>
  <si>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</si>
  <si>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</si>
  <si>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</si>
  <si>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</si>
  <si>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</si>
  <si>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</si>
  <si>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</si>
  <si>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</si>
  <si>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</si>
  <si>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</si>
  <si>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</si>
  <si>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</si>
  <si>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</si>
  <si>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</si>
  <si>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</si>
  <si>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</si>
  <si>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</si>
  <si>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</si>
  <si>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</si>
  <si>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</si>
  <si>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</si>
  <si>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</si>
  <si>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</si>
  <si>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</si>
  <si>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</si>
  <si>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</si>
  <si>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</si>
  <si>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</si>
  <si>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</si>
  <si>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</si>
  <si>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</si>
  <si>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</si>
  <si>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</si>
  <si>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</si>
  <si>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</si>
  <si>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</si>
  <si>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</si>
  <si>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</si>
  <si>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</si>
  <si>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</si>
  <si>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</si>
  <si>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</si>
  <si>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</si>
  <si>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</si>
  <si>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</si>
  <si>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</si>
  <si>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</si>
  <si>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</si>
  <si>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</si>
  <si>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</si>
  <si>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</si>
  <si>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</si>
  <si>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</si>
  <si>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</si>
  <si>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</si>
  <si>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</si>
  <si>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</si>
  <si>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</si>
  <si>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</si>
  <si>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</si>
  <si>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</si>
  <si>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</si>
  <si>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</si>
  <si>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</si>
  <si>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</si>
  <si>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</si>
  <si>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</si>
  <si>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</si>
  <si>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</si>
  <si>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</si>
  <si>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</si>
  <si>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</si>
  <si>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</si>
  <si>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</si>
  <si>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</si>
  <si>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</si>
  <si>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</si>
  <si>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</si>
  <si>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</si>
  <si>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</si>
  <si>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</si>
  <si>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</si>
  <si>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</si>
  <si>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</si>
  <si>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</si>
  <si>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</si>
  <si>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</si>
  <si>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</si>
  <si>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</si>
  <si>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</si>
  <si>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</si>
  <si>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</si>
  <si>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</si>
  <si>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</si>
  <si>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</si>
  <si>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</si>
  <si>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</si>
  <si>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</si>
  <si>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</si>
  <si>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</si>
  <si>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</si>
  <si>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</si>
  <si>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</si>
  <si>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</si>
  <si>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</si>
  <si>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</si>
  <si>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</si>
  <si>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</si>
  <si>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</si>
  <si>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</si>
  <si>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</si>
  <si>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</si>
  <si>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</si>
  <si>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</si>
  <si>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</si>
  <si>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</si>
  <si>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</si>
  <si>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</si>
  <si>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</si>
  <si>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</si>
  <si>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</si>
  <si>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</si>
  <si>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</si>
  <si>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</si>
  <si>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</si>
  <si>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</si>
  <si>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</si>
  <si>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</si>
  <si>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</si>
  <si>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</si>
  <si>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</si>
  <si>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</si>
  <si>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</si>
  <si>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</si>
  <si>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</si>
  <si>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</si>
  <si>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</si>
  <si>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</si>
  <si>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</si>
  <si>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</si>
  <si>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</si>
  <si>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</si>
  <si>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</si>
  <si>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</si>
  <si>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</si>
  <si>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</si>
  <si>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</si>
  <si>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</si>
  <si>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</si>
  <si>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</si>
  <si>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</si>
  <si>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</si>
  <si>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</si>
  <si>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</si>
  <si>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</si>
  <si>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</si>
  <si>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</si>
  <si>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</si>
  <si>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</si>
  <si>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</si>
  <si>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</si>
  <si>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</si>
  <si>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</si>
  <si>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</si>
  <si>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</si>
  <si>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</si>
  <si>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</si>
  <si>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</si>
  <si>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</si>
  <si>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</si>
  <si>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</si>
  <si>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</si>
  <si>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</si>
  <si>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</si>
  <si>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</si>
  <si>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</si>
  <si>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</si>
  <si>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</si>
  <si>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</si>
  <si>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</si>
  <si>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</si>
  <si>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</si>
  <si>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</si>
  <si>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</si>
  <si>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</si>
  <si>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</si>
  <si>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</si>
  <si>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</si>
  <si>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</si>
  <si>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</si>
  <si>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</si>
  <si>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</si>
  <si>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</si>
  <si>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</si>
  <si>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</si>
  <si>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</si>
  <si>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</si>
  <si>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</si>
  <si>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</si>
  <si>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</si>
  <si>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</si>
  <si>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</si>
  <si>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</si>
  <si>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</si>
  <si>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</si>
  <si>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</si>
  <si>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</si>
  <si>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</si>
  <si>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</si>
  <si>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</si>
  <si>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</si>
  <si>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</si>
  <si>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</si>
  <si>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</si>
  <si>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</si>
  <si>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</si>
  <si>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</si>
  <si>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</si>
  <si>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</si>
  <si>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</si>
  <si>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</si>
  <si>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</si>
  <si>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</si>
  <si>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</si>
  <si>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</si>
  <si>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</si>
  <si>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</si>
  <si>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</si>
  <si>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</si>
  <si>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</si>
  <si>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</si>
  <si>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</si>
  <si>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</si>
  <si>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</si>
  <si>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</si>
  <si>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</si>
  <si>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</si>
  <si>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</si>
  <si>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</si>
  <si>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</si>
  <si>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</si>
  <si>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</si>
  <si>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</si>
  <si>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</si>
  <si>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</si>
  <si>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</si>
  <si>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</si>
  <si>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</si>
  <si>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</si>
  <si>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</si>
  <si>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</si>
  <si>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</si>
  <si>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</si>
  <si>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</si>
  <si>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</si>
  <si>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</si>
  <si>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</si>
  <si>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</si>
  <si>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</si>
  <si>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</si>
  <si>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</si>
  <si>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</si>
  <si>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</si>
  <si>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</si>
  <si>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</si>
  <si>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</si>
  <si>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</si>
  <si>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</si>
  <si>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</si>
  <si>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</si>
  <si>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</si>
  <si>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</si>
  <si>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</si>
  <si>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</si>
  <si>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</si>
  <si>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</si>
  <si>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</si>
  <si>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</si>
  <si>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</si>
  <si>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</si>
  <si>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</si>
  <si>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</si>
  <si>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</si>
  <si>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</si>
  <si>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</si>
  <si>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</si>
  <si>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</si>
  <si>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</si>
  <si>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</si>
  <si>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</si>
  <si>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</si>
  <si>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</si>
  <si>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</si>
  <si>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</si>
  <si>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</si>
  <si>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</si>
  <si>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</si>
  <si>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</si>
  <si>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</si>
  <si>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</si>
  <si>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</si>
  <si>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</si>
  <si>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</si>
  <si>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</si>
  <si>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</si>
  <si>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</si>
  <si>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</si>
  <si>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</si>
  <si>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</si>
  <si>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</si>
  <si>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</si>
  <si>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</si>
  <si>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</si>
  <si>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</si>
  <si>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</si>
  <si>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</si>
  <si>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</si>
  <si>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</si>
  <si>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</si>
  <si>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</si>
  <si>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</si>
  <si>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</si>
  <si>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</si>
  <si>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</si>
  <si>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</si>
  <si>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</si>
  <si>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</si>
  <si>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</si>
  <si>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</si>
  <si>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</si>
  <si>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</si>
  <si>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</si>
  <si>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</si>
  <si>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</si>
  <si>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</si>
  <si>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</si>
  <si>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</si>
  <si>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</si>
  <si>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</si>
  <si>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</si>
  <si>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</si>
  <si>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</si>
  <si>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</si>
  <si>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</si>
  <si>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</si>
  <si>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</si>
  <si>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</si>
  <si>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</si>
  <si>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</si>
  <si>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</si>
  <si>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</si>
  <si>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</si>
  <si>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</si>
  <si>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</si>
  <si>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</si>
  <si>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</si>
  <si>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</si>
  <si>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</si>
  <si>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</si>
  <si>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</si>
  <si>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</si>
  <si>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</si>
  <si>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</si>
  <si>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</si>
  <si>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</si>
  <si>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b756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</si>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</sst>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Твърдица</v>
      </c>
      <c r="C2" s="1675"/>
      <c r="D2" s="1676"/>
      <c r="E2" s="1019"/>
      <c r="F2" s="1020">
        <f>+OTCHET!H9</f>
        <v>0</v>
      </c>
      <c r="G2" s="1021" t="str">
        <f>+OTCHET!F12</f>
        <v>7004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6303</v>
      </c>
      <c r="K51" s="1095"/>
      <c r="L51" s="1102">
        <f>+IF($P$2=33,$Q51,0)</f>
        <v>0</v>
      </c>
      <c r="M51" s="1095"/>
      <c r="N51" s="1132">
        <f>+ROUND(+G51+J51+L51,0)</f>
        <v>6303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6303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6303</v>
      </c>
      <c r="K56" s="1095"/>
      <c r="L56" s="1208">
        <f>+ROUND(+SUM(L51:L55),0)</f>
        <v>0</v>
      </c>
      <c r="M56" s="1095"/>
      <c r="N56" s="1209">
        <f>+ROUND(+SUM(N51:N55),0)</f>
        <v>6303</v>
      </c>
      <c r="O56" s="1097"/>
      <c r="P56" s="1207">
        <f>+ROUND(+SUM(P51:P55),0)</f>
        <v>0</v>
      </c>
      <c r="Q56" s="1208">
        <f>+ROUND(+SUM(Q51:Q55),0)</f>
        <v>6303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6303</v>
      </c>
      <c r="K77" s="1095"/>
      <c r="L77" s="1233">
        <f>+ROUND(L56+L63+L67+L71+L75,0)</f>
        <v>0</v>
      </c>
      <c r="M77" s="1095"/>
      <c r="N77" s="1234">
        <f>+ROUND(N56+N63+N67+N71+N75,0)</f>
        <v>6303</v>
      </c>
      <c r="O77" s="1097"/>
      <c r="P77" s="1231">
        <f>+ROUND(P56+P63+P67+P71+P75,0)</f>
        <v>0</v>
      </c>
      <c r="Q77" s="1232">
        <f>+ROUND(Q56+Q63+Q67+Q71+Q75,0)</f>
        <v>6303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-6303</v>
      </c>
      <c r="K83" s="1095"/>
      <c r="L83" s="1255">
        <f>+ROUND(L48,0)-ROUND(L77,0)+ROUND(L81,0)</f>
        <v>0</v>
      </c>
      <c r="M83" s="1095"/>
      <c r="N83" s="1256">
        <f>+ROUND(N48,0)-ROUND(N77,0)+ROUND(N81,0)</f>
        <v>-6303</v>
      </c>
      <c r="O83" s="1257"/>
      <c r="P83" s="1254">
        <f>+ROUND(P48,0)-ROUND(P77,0)+ROUND(P81,0)</f>
        <v>0</v>
      </c>
      <c r="Q83" s="1255">
        <f>+ROUND(Q48,0)-ROUND(Q77,0)+ROUND(Q81,0)</f>
        <v>-6303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6303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6303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6303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6303</v>
      </c>
      <c r="K123" s="1095"/>
      <c r="L123" s="1120">
        <f>+IF($P$2=33,$Q123,0)</f>
        <v>0</v>
      </c>
      <c r="M123" s="1095"/>
      <c r="N123" s="1121">
        <f>+ROUND(+G123+J123+L123,0)</f>
        <v>6303</v>
      </c>
      <c r="O123" s="1097"/>
      <c r="P123" s="1119">
        <f>+ROUND(OTCHET!E524,0)</f>
        <v>0</v>
      </c>
      <c r="Q123" s="1120">
        <f>+ROUND(OTCHET!L524,0)</f>
        <v>6303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6303</v>
      </c>
      <c r="K127" s="1095"/>
      <c r="L127" s="1242">
        <f>+ROUND(+SUM(L122:L126),0)</f>
        <v>0</v>
      </c>
      <c r="M127" s="1095"/>
      <c r="N127" s="1243">
        <f>+ROUND(+SUM(N122:N126),0)</f>
        <v>6303</v>
      </c>
      <c r="O127" s="1097"/>
      <c r="P127" s="1241">
        <f>+ROUND(+SUM(P122:P126),0)</f>
        <v>0</v>
      </c>
      <c r="Q127" s="1242">
        <f>+ROUND(+SUM(Q122:Q126),0)</f>
        <v>6303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43662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6303</v>
      </c>
      <c r="G38" s="848">
        <f>G39+G43+G44+G46+SUM(G48:G52)+G55</f>
        <v>6303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6303</v>
      </c>
      <c r="G43" s="816">
        <f>+OTCHET!I205+OTCHET!I223+OTCHET!I271</f>
        <v>6303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-6303</v>
      </c>
      <c r="G64" s="928">
        <f>+G22-G38+G56-G63</f>
        <v>-6303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6303</v>
      </c>
      <c r="G66" s="938">
        <f>SUM(+G68+G76+G77+G84+G85+G86+G89+G90+G91+G92+G93+G94+G95)</f>
        <v>6303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6303</v>
      </c>
      <c r="G86" s="906">
        <f>+G87+G88</f>
        <v>6303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6303</v>
      </c>
      <c r="G88" s="964">
        <f>+OTCHET!I521+OTCHET!I524+OTCHET!I544</f>
        <v>6303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Ирина Азманова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Диана Димитрова</v>
      </c>
      <c r="F114" s="1753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1907</v>
      </c>
      <c r="C9" s="1800"/>
      <c r="D9" s="1801"/>
      <c r="E9" s="115">
        <v>43466</v>
      </c>
      <c r="F9" s="116">
        <v>43646</v>
      </c>
      <c r="G9" s="113"/>
      <c r="H9" s="1415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6" t="s">
        <v>971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965</v>
      </c>
      <c r="F12" s="1586" t="s">
        <v>1548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4" t="s">
        <v>2054</v>
      </c>
      <c r="F19" s="1775"/>
      <c r="G19" s="1775"/>
      <c r="H19" s="1776"/>
      <c r="I19" s="1789" t="s">
        <v>2055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468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470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Твърдица</v>
      </c>
      <c r="C176" s="1769"/>
      <c r="D176" s="1770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4" t="s">
        <v>2056</v>
      </c>
      <c r="F183" s="1775"/>
      <c r="G183" s="1775"/>
      <c r="H183" s="1776"/>
      <c r="I183" s="1777" t="s">
        <v>2057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749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6303</v>
      </c>
      <c r="J205" s="275">
        <f t="shared" si="48"/>
        <v>0</v>
      </c>
      <c r="K205" s="276">
        <f t="shared" si="48"/>
        <v>0</v>
      </c>
      <c r="L205" s="310">
        <f t="shared" si="48"/>
        <v>6303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1658</v>
      </c>
      <c r="J206" s="283">
        <f t="shared" si="49"/>
        <v>0</v>
      </c>
      <c r="K206" s="284">
        <f t="shared" si="49"/>
        <v>0</v>
      </c>
      <c r="L206" s="281">
        <f t="shared" si="49"/>
        <v>1658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1157</v>
      </c>
      <c r="J210" s="297">
        <f t="shared" si="49"/>
        <v>0</v>
      </c>
      <c r="K210" s="298">
        <f t="shared" si="49"/>
        <v>0</v>
      </c>
      <c r="L210" s="295">
        <f t="shared" si="49"/>
        <v>1157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3446</v>
      </c>
      <c r="J212" s="322">
        <f t="shared" si="49"/>
        <v>0</v>
      </c>
      <c r="K212" s="323">
        <f t="shared" si="49"/>
        <v>0</v>
      </c>
      <c r="L212" s="320">
        <f t="shared" si="49"/>
        <v>3446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42</v>
      </c>
      <c r="J214" s="322">
        <f t="shared" si="49"/>
        <v>0</v>
      </c>
      <c r="K214" s="323">
        <f t="shared" si="49"/>
        <v>0</v>
      </c>
      <c r="L214" s="320">
        <f t="shared" si="49"/>
        <v>42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4" t="s">
        <v>272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4" t="s">
        <v>724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4" t="s">
        <v>219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4" t="s">
        <v>221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222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223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1660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4" t="s">
        <v>224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4" t="s">
        <v>234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4" t="s">
        <v>235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4" t="s">
        <v>236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4" t="s">
        <v>237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4" t="s">
        <v>1665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4" t="s">
        <v>1662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4" t="s">
        <v>1663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247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4" t="s">
        <v>273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625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687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4" t="s">
        <v>688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917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696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6303</v>
      </c>
      <c r="J301" s="397">
        <f t="shared" si="77"/>
        <v>0</v>
      </c>
      <c r="K301" s="398">
        <f t="shared" si="77"/>
        <v>0</v>
      </c>
      <c r="L301" s="395">
        <f t="shared" si="77"/>
        <v>6303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Твърдица</v>
      </c>
      <c r="C350" s="1769"/>
      <c r="D350" s="1770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2" t="s">
        <v>2058</v>
      </c>
      <c r="F357" s="1793"/>
      <c r="G357" s="1793"/>
      <c r="H357" s="179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276</v>
      </c>
      <c r="D361" s="181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287</v>
      </c>
      <c r="D375" s="181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309</v>
      </c>
      <c r="D383" s="181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253</v>
      </c>
      <c r="D388" s="181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254</v>
      </c>
      <c r="D391" s="1812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256</v>
      </c>
      <c r="D396" s="181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257</v>
      </c>
      <c r="D399" s="181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924</v>
      </c>
      <c r="D402" s="181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682</v>
      </c>
      <c r="D405" s="181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683</v>
      </c>
      <c r="D406" s="181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701</v>
      </c>
      <c r="D409" s="181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260</v>
      </c>
      <c r="D412" s="181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769</v>
      </c>
      <c r="D422" s="181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706</v>
      </c>
      <c r="D423" s="181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261</v>
      </c>
      <c r="D424" s="1812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685</v>
      </c>
      <c r="D425" s="1812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928</v>
      </c>
      <c r="D426" s="181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Твърдица</v>
      </c>
      <c r="C435" s="1769"/>
      <c r="D435" s="1770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2060</v>
      </c>
      <c r="F442" s="1775"/>
      <c r="G442" s="1775"/>
      <c r="H442" s="177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-6303</v>
      </c>
      <c r="J445" s="547">
        <f t="shared" si="99"/>
        <v>0</v>
      </c>
      <c r="K445" s="548">
        <f t="shared" si="99"/>
        <v>0</v>
      </c>
      <c r="L445" s="549">
        <f t="shared" si="99"/>
        <v>-6303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6303</v>
      </c>
      <c r="J446" s="554">
        <f t="shared" si="100"/>
        <v>0</v>
      </c>
      <c r="K446" s="555">
        <f t="shared" si="100"/>
        <v>0</v>
      </c>
      <c r="L446" s="556">
        <f>+L597</f>
        <v>6303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Твърдица</v>
      </c>
      <c r="C451" s="1769"/>
      <c r="D451" s="1770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6" t="s">
        <v>2062</v>
      </c>
      <c r="F458" s="1787"/>
      <c r="G458" s="1787"/>
      <c r="H458" s="178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770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773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2000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776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783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932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937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938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939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940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6303</v>
      </c>
      <c r="J524" s="580">
        <f t="shared" si="120"/>
        <v>0</v>
      </c>
      <c r="K524" s="581">
        <f t="shared" si="120"/>
        <v>0</v>
      </c>
      <c r="L524" s="578">
        <f t="shared" si="120"/>
        <v>6303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6303</v>
      </c>
      <c r="J527" s="165"/>
      <c r="K527" s="585">
        <v>0</v>
      </c>
      <c r="L527" s="1387">
        <f t="shared" si="116"/>
        <v>6303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313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942</v>
      </c>
      <c r="D535" s="182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943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944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945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954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959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835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6303</v>
      </c>
      <c r="J597" s="664">
        <f t="shared" si="133"/>
        <v>0</v>
      </c>
      <c r="K597" s="666">
        <f t="shared" si="133"/>
        <v>0</v>
      </c>
      <c r="L597" s="662">
        <f t="shared" si="133"/>
        <v>6303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8" t="s">
        <v>2075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879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30" t="s">
        <v>2076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882</v>
      </c>
      <c r="C604" s="1837"/>
      <c r="D604" s="672" t="s">
        <v>883</v>
      </c>
      <c r="E604" s="673"/>
      <c r="F604" s="674"/>
      <c r="G604" s="1838" t="s">
        <v>879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>
        <v>43662</v>
      </c>
      <c r="C605" s="1840"/>
      <c r="D605" s="675" t="s">
        <v>884</v>
      </c>
      <c r="E605" s="676" t="s">
        <v>2077</v>
      </c>
      <c r="F605" s="677"/>
      <c r="G605" s="678" t="s">
        <v>885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6" t="str">
        <f>$B$7</f>
        <v>ОТЧЕТНИ ДАННИ ПО ЕБК ЗА СМЕТКИТЕ ЗА СРЕДСТВАТА ОТ ЕВРОПЕЙСКИЯ СЪЮЗ - ДЕС</v>
      </c>
      <c r="C621" s="1767"/>
      <c r="D621" s="176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8" t="str">
        <f>$B$9</f>
        <v>Твърдица</v>
      </c>
      <c r="C623" s="1769"/>
      <c r="D623" s="1770"/>
      <c r="E623" s="115">
        <f>$E$9</f>
        <v>43466</v>
      </c>
      <c r="F623" s="226">
        <f>$F$9</f>
        <v>43646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1" t="str">
        <f>$B$12</f>
        <v>Твърдица</v>
      </c>
      <c r="C626" s="1772"/>
      <c r="D626" s="1773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74" t="s">
        <v>2051</v>
      </c>
      <c r="F630" s="1775"/>
      <c r="G630" s="1775"/>
      <c r="H630" s="1776"/>
      <c r="I630" s="1777" t="s">
        <v>2052</v>
      </c>
      <c r="J630" s="1778"/>
      <c r="K630" s="1778"/>
      <c r="L630" s="177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0" t="s">
        <v>746</v>
      </c>
      <c r="D637" s="178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749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200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6303</v>
      </c>
      <c r="J655" s="275">
        <f t="shared" si="140"/>
        <v>0</v>
      </c>
      <c r="K655" s="276">
        <f t="shared" si="140"/>
        <v>0</v>
      </c>
      <c r="L655" s="310">
        <f t="shared" si="140"/>
        <v>6303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>
        <v>1658</v>
      </c>
      <c r="J656" s="153"/>
      <c r="K656" s="1418"/>
      <c r="L656" s="281">
        <f aca="true" t="shared" si="142" ref="L656:L672">I656+J656+K656</f>
        <v>1658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1157</v>
      </c>
      <c r="J660" s="159"/>
      <c r="K660" s="1420"/>
      <c r="L660" s="295">
        <f t="shared" si="142"/>
        <v>1157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3446</v>
      </c>
      <c r="J662" s="455"/>
      <c r="K662" s="1428"/>
      <c r="L662" s="320">
        <f t="shared" si="142"/>
        <v>3446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>
        <v>42</v>
      </c>
      <c r="J664" s="455"/>
      <c r="K664" s="1428"/>
      <c r="L664" s="320">
        <f t="shared" si="142"/>
        <v>42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4" t="s">
        <v>272</v>
      </c>
      <c r="D673" s="175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4" t="s">
        <v>724</v>
      </c>
      <c r="D677" s="175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4" t="s">
        <v>219</v>
      </c>
      <c r="D683" s="175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4" t="s">
        <v>221</v>
      </c>
      <c r="D686" s="175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2" t="s">
        <v>222</v>
      </c>
      <c r="D687" s="176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2" t="s">
        <v>223</v>
      </c>
      <c r="D688" s="176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2" t="s">
        <v>1664</v>
      </c>
      <c r="D689" s="176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4" t="s">
        <v>224</v>
      </c>
      <c r="D690" s="175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4" t="s">
        <v>234</v>
      </c>
      <c r="D705" s="175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4" t="s">
        <v>235</v>
      </c>
      <c r="D706" s="175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4" t="s">
        <v>236</v>
      </c>
      <c r="D707" s="175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4" t="s">
        <v>237</v>
      </c>
      <c r="D708" s="175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4" t="s">
        <v>1665</v>
      </c>
      <c r="D715" s="175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4" t="s">
        <v>1662</v>
      </c>
      <c r="D719" s="175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4" t="s">
        <v>1663</v>
      </c>
      <c r="D720" s="175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2" t="s">
        <v>247</v>
      </c>
      <c r="D721" s="176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4" t="s">
        <v>273</v>
      </c>
      <c r="D722" s="175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8" t="s">
        <v>248</v>
      </c>
      <c r="D725" s="175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8" t="s">
        <v>249</v>
      </c>
      <c r="D726" s="175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8" t="s">
        <v>625</v>
      </c>
      <c r="D734" s="175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8" t="s">
        <v>687</v>
      </c>
      <c r="D737" s="175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4" t="s">
        <v>688</v>
      </c>
      <c r="D738" s="175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0" t="s">
        <v>917</v>
      </c>
      <c r="D743" s="176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6" t="s">
        <v>696</v>
      </c>
      <c r="D747" s="1757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6" t="s">
        <v>696</v>
      </c>
      <c r="D748" s="1757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6303</v>
      </c>
      <c r="J752" s="397">
        <f t="shared" si="169"/>
        <v>0</v>
      </c>
      <c r="K752" s="398">
        <f t="shared" si="169"/>
        <v>0</v>
      </c>
      <c r="L752" s="395">
        <f t="shared" si="169"/>
        <v>6303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4" t="s">
        <v>2051</v>
      </c>
      <c r="M23" s="1775"/>
      <c r="N23" s="1775"/>
      <c r="O23" s="1776"/>
      <c r="P23" s="1777" t="s">
        <v>2052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749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4" t="s">
        <v>272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4" t="s">
        <v>724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4" t="s">
        <v>219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4" t="s">
        <v>221</v>
      </c>
      <c r="K79" s="175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222</v>
      </c>
      <c r="K80" s="176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223</v>
      </c>
      <c r="K81" s="176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1664</v>
      </c>
      <c r="K82" s="176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4" t="s">
        <v>224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4" t="s">
        <v>234</v>
      </c>
      <c r="K98" s="175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4" t="s">
        <v>235</v>
      </c>
      <c r="K99" s="175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4" t="s">
        <v>236</v>
      </c>
      <c r="K100" s="175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4" t="s">
        <v>237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4" t="s">
        <v>1665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4" t="s">
        <v>1662</v>
      </c>
      <c r="K112" s="175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4" t="s">
        <v>1663</v>
      </c>
      <c r="K113" s="175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247</v>
      </c>
      <c r="K114" s="176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4" t="s">
        <v>273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625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687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4" t="s">
        <v>688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917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696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696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2019-07-16T07:25:42Z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